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65" windowWidth="14805" windowHeight="7950" activeTab="1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M7" i="2" l="1"/>
  <c r="L7" i="2"/>
  <c r="K7" i="2"/>
  <c r="J7" i="2"/>
  <c r="I7" i="2"/>
  <c r="H7" i="2"/>
  <c r="G7" i="2"/>
  <c r="F7" i="2"/>
  <c r="E7" i="2"/>
  <c r="D7" i="2"/>
  <c r="C7" i="2"/>
  <c r="B7" i="2"/>
  <c r="M6" i="2"/>
  <c r="L6" i="2"/>
  <c r="K6" i="2"/>
  <c r="J6" i="2"/>
  <c r="I6" i="2"/>
  <c r="H6" i="2"/>
  <c r="G6" i="2"/>
  <c r="F6" i="2"/>
  <c r="E6" i="2"/>
  <c r="D6" i="2"/>
  <c r="C6" i="2"/>
  <c r="B6" i="2"/>
  <c r="M18" i="1"/>
  <c r="L18" i="1"/>
  <c r="L10" i="1" s="1"/>
  <c r="K18" i="1"/>
  <c r="K9" i="1" s="1"/>
  <c r="J18" i="1"/>
  <c r="I18" i="1"/>
  <c r="I9" i="1" s="1"/>
  <c r="H18" i="1"/>
  <c r="G18" i="1"/>
  <c r="G10" i="1" s="1"/>
  <c r="F18" i="1"/>
  <c r="E18" i="1"/>
  <c r="M10" i="1"/>
  <c r="K10" i="1"/>
  <c r="J10" i="1"/>
  <c r="I10" i="1"/>
  <c r="H10" i="1"/>
  <c r="F10" i="1"/>
  <c r="E10" i="1"/>
  <c r="D10" i="1"/>
  <c r="C10" i="1"/>
  <c r="M9" i="1"/>
  <c r="J9" i="1"/>
  <c r="H9" i="1"/>
  <c r="G9" i="1"/>
  <c r="F9" i="1"/>
  <c r="E9" i="1"/>
  <c r="D9" i="1"/>
  <c r="C9" i="1"/>
  <c r="B10" i="1"/>
  <c r="B9" i="1"/>
  <c r="D18" i="1"/>
  <c r="C18" i="1"/>
  <c r="B18" i="1"/>
  <c r="B16" i="1"/>
  <c r="N5" i="2" l="1"/>
  <c r="L9" i="1"/>
  <c r="M16" i="1"/>
  <c r="M15" i="1"/>
  <c r="L16" i="1"/>
  <c r="L15" i="1"/>
  <c r="K16" i="1"/>
  <c r="K15" i="1"/>
  <c r="J16" i="1"/>
  <c r="J15" i="1"/>
  <c r="I16" i="1"/>
  <c r="I15" i="1"/>
  <c r="H16" i="1"/>
  <c r="H15" i="1"/>
  <c r="G16" i="1"/>
  <c r="G15" i="1"/>
  <c r="F16" i="1"/>
  <c r="F15" i="1"/>
  <c r="E16" i="1"/>
  <c r="E15" i="1"/>
  <c r="D16" i="1"/>
  <c r="D15" i="1"/>
  <c r="C16" i="1"/>
  <c r="C15" i="1"/>
  <c r="B15" i="1"/>
  <c r="N7" i="1" l="1"/>
  <c r="N6" i="1"/>
  <c r="M13" i="1"/>
  <c r="L13" i="1"/>
  <c r="K13" i="1"/>
  <c r="J13" i="1"/>
  <c r="I13" i="1"/>
  <c r="H13" i="1"/>
  <c r="G13" i="1"/>
  <c r="F13" i="1"/>
  <c r="E13" i="1"/>
  <c r="D13" i="1"/>
  <c r="C13" i="1"/>
  <c r="M12" i="1"/>
  <c r="L12" i="1"/>
  <c r="K12" i="1"/>
  <c r="J12" i="1"/>
  <c r="I12" i="1"/>
  <c r="H12" i="1"/>
  <c r="G12" i="1"/>
  <c r="F12" i="1"/>
  <c r="E12" i="1"/>
  <c r="D12" i="1"/>
  <c r="C12" i="1"/>
  <c r="B13" i="1"/>
  <c r="B12" i="1"/>
  <c r="M5" i="1"/>
  <c r="L5" i="1"/>
  <c r="K5" i="1"/>
  <c r="J5" i="1"/>
  <c r="I5" i="1"/>
  <c r="H5" i="1"/>
  <c r="G5" i="1"/>
  <c r="F5" i="1"/>
  <c r="E5" i="1"/>
  <c r="D5" i="1"/>
  <c r="C5" i="1"/>
  <c r="B5" i="1"/>
  <c r="M8" i="1"/>
  <c r="L8" i="1"/>
  <c r="K8" i="1"/>
  <c r="J8" i="1"/>
  <c r="I8" i="1"/>
  <c r="H8" i="1"/>
  <c r="G8" i="1"/>
  <c r="F8" i="1"/>
  <c r="E8" i="1"/>
  <c r="D8" i="1"/>
  <c r="C8" i="1"/>
  <c r="B8" i="1"/>
  <c r="N7" i="2" l="1"/>
  <c r="N5" i="1"/>
  <c r="D11" i="1"/>
  <c r="N12" i="1"/>
  <c r="I11" i="1"/>
  <c r="J11" i="1"/>
  <c r="N13" i="1"/>
  <c r="C11" i="1"/>
  <c r="K11" i="1"/>
  <c r="H11" i="1"/>
  <c r="L11" i="1"/>
  <c r="M11" i="1"/>
  <c r="G11" i="1"/>
  <c r="F11" i="1"/>
  <c r="E11" i="1"/>
  <c r="B11" i="1"/>
  <c r="N11" i="1" l="1"/>
</calcChain>
</file>

<file path=xl/sharedStrings.xml><?xml version="1.0" encoding="utf-8"?>
<sst xmlns="http://schemas.openxmlformats.org/spreadsheetml/2006/main" count="45" uniqueCount="24">
  <si>
    <t>Потери (кВт)</t>
  </si>
  <si>
    <t>НН</t>
  </si>
  <si>
    <t>СН2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</si>
  <si>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</si>
  <si>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</si>
  <si>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</si>
  <si>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</si>
  <si>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</si>
  <si>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</si>
  <si>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</si>
  <si>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</si>
  <si>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</si>
  <si>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</si>
  <si>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</si>
  <si>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</si>
  <si>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Тариф (руб.)</t>
  </si>
  <si>
    <t>Затраты (руб.)</t>
  </si>
  <si>
    <t>Затраты на оплату потерь, в том числе:</t>
  </si>
  <si>
    <t>1. затраты сетевой организации на покупку потерь в собственных сетях:</t>
  </si>
  <si>
    <t>ЦРП-3 (СН2)</t>
  </si>
  <si>
    <t>ЦРП-2 (НН)</t>
  </si>
  <si>
    <t>ЦРП-3, ЦРП-2</t>
  </si>
  <si>
    <t>*в соответствии с Актами на оказание услуг по договору № 12-6627от 15.06.2012 г.</t>
  </si>
  <si>
    <t>**в соответствии с ежемесячными счетами-фактурами ОАО "Петербургская  сбытовая компания" по договору № 26300 от 01.04.2011 г., и соглашению от 07.11.2013г.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</si>
</sst>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0.0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54">
    <xf numFmtId="0" fontId="0" fillId="0" borderId="0" xfId="0"/>
    <xf numFmtId="0" fontId="0" fillId="2" borderId="0" xfId="0" applyFill="1"/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left"/>
    </xf>
    <xf numFmtId="0" fontId="0" fillId="2" borderId="0" xfId="0" applyFill="1" applyAlignment="1">
      <alignment horizontal="right"/>
    </xf>
    <xf numFmtId="0" fontId="0" fillId="2" borderId="0" xfId="0" applyFill="1" applyAlignment="1">
      <alignment horizontal="center"/>
    </xf>
    <xf numFmtId="0" fontId="4" fillId="2" borderId="0" xfId="0" applyFont="1" applyFill="1"/>
    <xf numFmtId="4" fontId="0" fillId="2" borderId="1" xfId="0" applyNumberFormat="1" applyFill="1" applyBorder="1"/>
    <xf numFmtId="4" fontId="0" fillId="2" borderId="5" xfId="0" applyNumberFormat="1" applyFill="1" applyBorder="1"/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4" fontId="0" fillId="2" borderId="9" xfId="0" applyNumberFormat="1" applyFill="1" applyBorder="1"/>
    <xf numFmtId="4" fontId="0" fillId="2" borderId="10" xfId="0" applyNumberFormat="1" applyFill="1" applyBorder="1"/>
    <xf numFmtId="0" fontId="0" fillId="2" borderId="3" xfId="0" applyFill="1" applyBorder="1" applyAlignment="1">
      <alignment horizontal="center"/>
    </xf>
    <xf numFmtId="0" fontId="0" fillId="2" borderId="13" xfId="0" applyFill="1" applyBorder="1" applyAlignment="1">
      <alignment horizontal="right"/>
    </xf>
    <xf numFmtId="0" fontId="0" fillId="2" borderId="14" xfId="0" applyFill="1" applyBorder="1" applyAlignment="1">
      <alignment horizontal="right"/>
    </xf>
    <xf numFmtId="0" fontId="0" fillId="2" borderId="16" xfId="0" applyFill="1" applyBorder="1" applyAlignment="1">
      <alignment horizontal="center"/>
    </xf>
    <xf numFmtId="4" fontId="0" fillId="2" borderId="18" xfId="0" applyNumberFormat="1" applyFill="1" applyBorder="1"/>
    <xf numFmtId="4" fontId="0" fillId="2" borderId="19" xfId="0" applyNumberFormat="1" applyFill="1" applyBorder="1"/>
    <xf numFmtId="4" fontId="0" fillId="2" borderId="13" xfId="0" applyNumberFormat="1" applyFill="1" applyBorder="1"/>
    <xf numFmtId="4" fontId="0" fillId="2" borderId="14" xfId="0" applyNumberFormat="1" applyFill="1" applyBorder="1"/>
    <xf numFmtId="164" fontId="0" fillId="2" borderId="13" xfId="0" applyNumberFormat="1" applyFill="1" applyBorder="1"/>
    <xf numFmtId="164" fontId="0" fillId="2" borderId="14" xfId="0" applyNumberFormat="1" applyFill="1" applyBorder="1"/>
    <xf numFmtId="0" fontId="4" fillId="3" borderId="12" xfId="0" applyFont="1" applyFill="1" applyBorder="1"/>
    <xf numFmtId="4" fontId="4" fillId="3" borderId="8" xfId="0" applyNumberFormat="1" applyFont="1" applyFill="1" applyBorder="1"/>
    <xf numFmtId="4" fontId="4" fillId="3" borderId="4" xfId="0" applyNumberFormat="1" applyFont="1" applyFill="1" applyBorder="1"/>
    <xf numFmtId="4" fontId="4" fillId="3" borderId="17" xfId="0" applyNumberFormat="1" applyFont="1" applyFill="1" applyBorder="1"/>
    <xf numFmtId="4" fontId="4" fillId="3" borderId="12" xfId="0" applyNumberFormat="1" applyFont="1" applyFill="1" applyBorder="1"/>
    <xf numFmtId="0" fontId="4" fillId="3" borderId="15" xfId="0" applyFont="1" applyFill="1" applyBorder="1" applyAlignment="1">
      <alignment horizontal="right"/>
    </xf>
    <xf numFmtId="4" fontId="4" fillId="3" borderId="11" xfId="0" applyNumberFormat="1" applyFont="1" applyFill="1" applyBorder="1"/>
    <xf numFmtId="4" fontId="4" fillId="3" borderId="2" xfId="0" applyNumberFormat="1" applyFont="1" applyFill="1" applyBorder="1"/>
    <xf numFmtId="4" fontId="4" fillId="3" borderId="20" xfId="0" applyNumberFormat="1" applyFont="1" applyFill="1" applyBorder="1"/>
    <xf numFmtId="4" fontId="4" fillId="3" borderId="15" xfId="0" applyNumberFormat="1" applyFont="1" applyFill="1" applyBorder="1"/>
    <xf numFmtId="165" fontId="0" fillId="2" borderId="0" xfId="0" applyNumberFormat="1" applyFill="1"/>
    <xf numFmtId="165" fontId="4" fillId="3" borderId="8" xfId="0" applyNumberFormat="1" applyFont="1" applyFill="1" applyBorder="1"/>
    <xf numFmtId="165" fontId="4" fillId="3" borderId="4" xfId="0" applyNumberFormat="1" applyFont="1" applyFill="1" applyBorder="1"/>
    <xf numFmtId="165" fontId="4" fillId="3" borderId="17" xfId="0" applyNumberFormat="1" applyFont="1" applyFill="1" applyBorder="1"/>
    <xf numFmtId="165" fontId="0" fillId="2" borderId="9" xfId="0" applyNumberFormat="1" applyFill="1" applyBorder="1"/>
    <xf numFmtId="165" fontId="0" fillId="2" borderId="1" xfId="0" applyNumberFormat="1" applyFill="1" applyBorder="1"/>
    <xf numFmtId="165" fontId="0" fillId="2" borderId="18" xfId="0" applyNumberFormat="1" applyFill="1" applyBorder="1"/>
    <xf numFmtId="165" fontId="0" fillId="2" borderId="10" xfId="0" applyNumberFormat="1" applyFill="1" applyBorder="1"/>
    <xf numFmtId="165" fontId="0" fillId="2" borderId="5" xfId="0" applyNumberFormat="1" applyFill="1" applyBorder="1"/>
    <xf numFmtId="165" fontId="0" fillId="2" borderId="19" xfId="0" applyNumberFormat="1" applyFill="1" applyBorder="1"/>
    <xf numFmtId="0" fontId="2" fillId="2" borderId="0" xfId="0" applyFont="1" applyFill="1"/>
    <xf numFmtId="0" fontId="4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4" fillId="2" borderId="0" xfId="0" applyFont="1" applyFill="1" applyAlignment="1">
      <alignment horizontal="center"/>
    </xf>
    <xf numFmtId="0" fontId="5" fillId="2" borderId="0" xfId="0" applyFont="1" applyFill="1"/>
    <xf numFmtId="0" fontId="5" fillId="2" borderId="21" xfId="0" applyFont="1" applyFill="1" applyBorder="1" applyAlignment="1">
      <alignment horizontal="left" wrapText="1" shrinkToFit="1"/>
    </xf>
    <xf numFmtId="0" fontId="5" fillId="2" borderId="0" xfId="0" applyFont="1" applyFill="1" applyAlignment="1">
      <alignment horizontal="left" wrapText="1" shrinkToFit="1"/>
    </xf>
    <xf numFmtId="0" fontId="2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4" fontId="2" fillId="2" borderId="1" xfId="0" applyNumberFormat="1" applyFont="1" applyFill="1" applyBorder="1" applyAlignment="1">
      <alignment horizontal="right"/>
    </xf>
    <xf numFmtId="165" fontId="2" fillId="2" borderId="1" xfId="0" applyNumberFormat="1" applyFont="1" applyFill="1" applyBorder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workbookViewId="0">
      <selection sqref="A1:XFD1048576"/>
    </sheetView>
  </sheetViews>
  <sheetFormatPr defaultRowHeight="15" x14ac:dyDescent="0.25"/>
  <cols>
    <col min="1" max="1" width="14.140625" style="1" bestFit="1" customWidth="1"/>
    <col min="2" max="14" width="9.7109375" style="1" customWidth="1"/>
    <col min="15" max="16384" width="9.140625" style="1"/>
  </cols>
  <sheetData>
    <row r="1" spans="1:14" ht="15" customHeight="1" x14ac:dyDescent="0.25">
      <c r="A1" s="46" t="s">
        <v>17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ht="1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" customHeight="1" thickBot="1" x14ac:dyDescent="0.3">
      <c r="A3" s="3" t="s">
        <v>18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s="5" customFormat="1" ht="15.75" thickBot="1" x14ac:dyDescent="0.3">
      <c r="A4" s="13"/>
      <c r="B4" s="10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13</v>
      </c>
      <c r="M4" s="16" t="s">
        <v>14</v>
      </c>
      <c r="N4" s="13">
        <v>2014</v>
      </c>
    </row>
    <row r="5" spans="1:14" s="6" customFormat="1" ht="15.75" thickBot="1" x14ac:dyDescent="0.3">
      <c r="A5" s="23" t="s">
        <v>0</v>
      </c>
      <c r="B5" s="24">
        <f>B6+B7</f>
        <v>19601.999999999942</v>
      </c>
      <c r="C5" s="25">
        <f t="shared" ref="C5:M5" si="0">C6+C7</f>
        <v>20527</v>
      </c>
      <c r="D5" s="25">
        <f t="shared" si="0"/>
        <v>17533</v>
      </c>
      <c r="E5" s="25">
        <f t="shared" si="0"/>
        <v>16891.399999999994</v>
      </c>
      <c r="F5" s="25">
        <f t="shared" si="0"/>
        <v>12848.399999999994</v>
      </c>
      <c r="G5" s="25">
        <f t="shared" si="0"/>
        <v>12200.800000000003</v>
      </c>
      <c r="H5" s="25">
        <f t="shared" si="0"/>
        <v>12905.399999999994</v>
      </c>
      <c r="I5" s="25">
        <f t="shared" si="0"/>
        <v>12121.399999999994</v>
      </c>
      <c r="J5" s="25">
        <f t="shared" si="0"/>
        <v>12780.999999999971</v>
      </c>
      <c r="K5" s="25">
        <f t="shared" si="0"/>
        <v>14467</v>
      </c>
      <c r="L5" s="25">
        <f t="shared" si="0"/>
        <v>16597</v>
      </c>
      <c r="M5" s="26">
        <f t="shared" si="0"/>
        <v>16178.000000000029</v>
      </c>
      <c r="N5" s="27">
        <f t="shared" ref="N5" si="1">SUM(B5:M5)</f>
        <v>184652.39999999994</v>
      </c>
    </row>
    <row r="6" spans="1:14" hidden="1" x14ac:dyDescent="0.25">
      <c r="A6" s="14" t="s">
        <v>1</v>
      </c>
      <c r="B6" s="11">
        <v>10392</v>
      </c>
      <c r="C6" s="7">
        <v>10426</v>
      </c>
      <c r="D6" s="7">
        <v>8793</v>
      </c>
      <c r="E6" s="7">
        <v>8158.3999999999942</v>
      </c>
      <c r="F6" s="7">
        <v>4679.3999999999942</v>
      </c>
      <c r="G6" s="7">
        <v>4487.8000000000029</v>
      </c>
      <c r="H6" s="7">
        <v>4311.3999999999942</v>
      </c>
      <c r="I6" s="7">
        <v>4018.3999999999942</v>
      </c>
      <c r="J6" s="7">
        <v>4707</v>
      </c>
      <c r="K6" s="7">
        <v>5765</v>
      </c>
      <c r="L6" s="7">
        <v>7042</v>
      </c>
      <c r="M6" s="17">
        <v>6569</v>
      </c>
      <c r="N6" s="19">
        <f>SUM(B6:M6)</f>
        <v>79349.39999999998</v>
      </c>
    </row>
    <row r="7" spans="1:14" ht="15.75" hidden="1" thickBot="1" x14ac:dyDescent="0.3">
      <c r="A7" s="15" t="s">
        <v>2</v>
      </c>
      <c r="B7" s="12">
        <v>9209.9999999999418</v>
      </c>
      <c r="C7" s="8">
        <v>10101</v>
      </c>
      <c r="D7" s="8">
        <v>8740</v>
      </c>
      <c r="E7" s="8">
        <v>8733</v>
      </c>
      <c r="F7" s="8">
        <v>8169</v>
      </c>
      <c r="G7" s="8">
        <v>7713</v>
      </c>
      <c r="H7" s="8">
        <v>8594</v>
      </c>
      <c r="I7" s="8">
        <v>8103</v>
      </c>
      <c r="J7" s="8">
        <v>8073.9999999999709</v>
      </c>
      <c r="K7" s="8">
        <v>8702</v>
      </c>
      <c r="L7" s="8">
        <v>9555</v>
      </c>
      <c r="M7" s="18">
        <v>9609.0000000000291</v>
      </c>
      <c r="N7" s="20">
        <f t="shared" ref="N7" si="2">SUM(B7:M7)</f>
        <v>105302.99999999994</v>
      </c>
    </row>
    <row r="8" spans="1:14" s="6" customFormat="1" x14ac:dyDescent="0.25">
      <c r="A8" s="23" t="s">
        <v>15</v>
      </c>
      <c r="B8" s="34">
        <f>(B9+B10)/2</f>
        <v>2.3624246598022816</v>
      </c>
      <c r="C8" s="35">
        <f t="shared" ref="C8:M8" si="3">(C9+C10)/2</f>
        <v>2.1838884415502697</v>
      </c>
      <c r="D8" s="35">
        <f t="shared" si="3"/>
        <v>2.1854326555537962</v>
      </c>
      <c r="E8" s="35">
        <f t="shared" si="3"/>
        <v>2.0778658742499547</v>
      </c>
      <c r="F8" s="35">
        <f t="shared" si="3"/>
        <v>2.2554189054547331</v>
      </c>
      <c r="G8" s="35">
        <f t="shared" si="3"/>
        <v>2.3715644271795644</v>
      </c>
      <c r="H8" s="35">
        <f t="shared" si="3"/>
        <v>2.2352824292346321</v>
      </c>
      <c r="I8" s="35">
        <f t="shared" si="3"/>
        <v>2.2339711015058885</v>
      </c>
      <c r="J8" s="35">
        <f t="shared" si="3"/>
        <v>2.2960399993278129</v>
      </c>
      <c r="K8" s="35">
        <f t="shared" si="3"/>
        <v>2.215397530766881</v>
      </c>
      <c r="L8" s="35">
        <f t="shared" si="3"/>
        <v>1.9428409268827305</v>
      </c>
      <c r="M8" s="36">
        <f t="shared" si="3"/>
        <v>1.8927585779076661</v>
      </c>
      <c r="N8" s="23"/>
    </row>
    <row r="9" spans="1:14" hidden="1" x14ac:dyDescent="0.25">
      <c r="A9" s="14" t="s">
        <v>1</v>
      </c>
      <c r="B9" s="37">
        <f>B18</f>
        <v>2.3624246598022816</v>
      </c>
      <c r="C9" s="38">
        <f t="shared" ref="C9:M9" si="4">C18</f>
        <v>2.1838884415502697</v>
      </c>
      <c r="D9" s="38">
        <f t="shared" si="4"/>
        <v>2.1854326555537962</v>
      </c>
      <c r="E9" s="38">
        <f t="shared" si="4"/>
        <v>2.0778658742499547</v>
      </c>
      <c r="F9" s="38">
        <f t="shared" si="4"/>
        <v>2.2554189054547331</v>
      </c>
      <c r="G9" s="38">
        <f t="shared" si="4"/>
        <v>2.3715644271795644</v>
      </c>
      <c r="H9" s="38">
        <f t="shared" si="4"/>
        <v>2.2352824292346321</v>
      </c>
      <c r="I9" s="38">
        <f t="shared" si="4"/>
        <v>2.2339711015058885</v>
      </c>
      <c r="J9" s="38">
        <f t="shared" si="4"/>
        <v>2.2960399993278129</v>
      </c>
      <c r="K9" s="38">
        <f t="shared" si="4"/>
        <v>2.215397530766881</v>
      </c>
      <c r="L9" s="38">
        <f t="shared" si="4"/>
        <v>1.9428409268827305</v>
      </c>
      <c r="M9" s="39">
        <f t="shared" si="4"/>
        <v>1.8927585779076661</v>
      </c>
      <c r="N9" s="21"/>
    </row>
    <row r="10" spans="1:14" ht="15.75" hidden="1" thickBot="1" x14ac:dyDescent="0.3">
      <c r="A10" s="15" t="s">
        <v>2</v>
      </c>
      <c r="B10" s="40">
        <f>B18</f>
        <v>2.3624246598022816</v>
      </c>
      <c r="C10" s="41">
        <f t="shared" ref="C10:M10" si="5">C18</f>
        <v>2.1838884415502697</v>
      </c>
      <c r="D10" s="41">
        <f t="shared" si="5"/>
        <v>2.1854326555537962</v>
      </c>
      <c r="E10" s="41">
        <f t="shared" si="5"/>
        <v>2.0778658742499547</v>
      </c>
      <c r="F10" s="41">
        <f t="shared" si="5"/>
        <v>2.2554189054547331</v>
      </c>
      <c r="G10" s="41">
        <f t="shared" si="5"/>
        <v>2.3715644271795644</v>
      </c>
      <c r="H10" s="41">
        <f t="shared" si="5"/>
        <v>2.2352824292346321</v>
      </c>
      <c r="I10" s="41">
        <f t="shared" si="5"/>
        <v>2.2339711015058885</v>
      </c>
      <c r="J10" s="41">
        <f t="shared" si="5"/>
        <v>2.2960399993278129</v>
      </c>
      <c r="K10" s="41">
        <f t="shared" si="5"/>
        <v>2.215397530766881</v>
      </c>
      <c r="L10" s="41">
        <f t="shared" si="5"/>
        <v>1.9428409268827305</v>
      </c>
      <c r="M10" s="42">
        <f t="shared" si="5"/>
        <v>1.8927585779076661</v>
      </c>
      <c r="N10" s="22"/>
    </row>
    <row r="11" spans="1:14" s="6" customFormat="1" x14ac:dyDescent="0.25">
      <c r="A11" s="28" t="s">
        <v>16</v>
      </c>
      <c r="B11" s="29">
        <f>B12+B13</f>
        <v>46308.248181444185</v>
      </c>
      <c r="C11" s="30">
        <f t="shared" ref="C11:M11" si="6">C12+C13</f>
        <v>44828.678039702383</v>
      </c>
      <c r="D11" s="30">
        <f t="shared" si="6"/>
        <v>38317.190749824709</v>
      </c>
      <c r="E11" s="30">
        <f t="shared" si="6"/>
        <v>35098.063628305674</v>
      </c>
      <c r="F11" s="30">
        <f t="shared" si="6"/>
        <v>28978.524264844582</v>
      </c>
      <c r="G11" s="30">
        <f t="shared" si="6"/>
        <v>28934.983263132439</v>
      </c>
      <c r="H11" s="30">
        <f t="shared" si="6"/>
        <v>28847.213862244607</v>
      </c>
      <c r="I11" s="30">
        <f t="shared" si="6"/>
        <v>27078.857309793464</v>
      </c>
      <c r="J11" s="30">
        <f t="shared" si="6"/>
        <v>29345.687231408709</v>
      </c>
      <c r="K11" s="30">
        <f t="shared" si="6"/>
        <v>32050.156077604464</v>
      </c>
      <c r="L11" s="30">
        <f t="shared" si="6"/>
        <v>32245.330863472678</v>
      </c>
      <c r="M11" s="31">
        <f t="shared" si="6"/>
        <v>30621.048273390275</v>
      </c>
      <c r="N11" s="32">
        <f t="shared" ref="N11:N13" si="7">SUM(B11:M11)</f>
        <v>402653.98174516816</v>
      </c>
    </row>
    <row r="12" spans="1:14" hidden="1" x14ac:dyDescent="0.25">
      <c r="A12" s="14" t="s">
        <v>1</v>
      </c>
      <c r="B12" s="11">
        <f>B6*B9</f>
        <v>24550.317064665309</v>
      </c>
      <c r="C12" s="7">
        <f t="shared" ref="C12:M12" si="8">C6*C9</f>
        <v>22769.220891603112</v>
      </c>
      <c r="D12" s="7">
        <f t="shared" si="8"/>
        <v>19216.50934028453</v>
      </c>
      <c r="E12" s="7">
        <f t="shared" si="8"/>
        <v>16952.060948480819</v>
      </c>
      <c r="F12" s="7">
        <f t="shared" si="8"/>
        <v>10554.007226184865</v>
      </c>
      <c r="G12" s="7">
        <f t="shared" si="8"/>
        <v>10643.106836296456</v>
      </c>
      <c r="H12" s="7">
        <f t="shared" si="8"/>
        <v>9637.1966654021799</v>
      </c>
      <c r="I12" s="7">
        <f t="shared" si="8"/>
        <v>8976.9894742912493</v>
      </c>
      <c r="J12" s="7">
        <f t="shared" si="8"/>
        <v>10807.460276836015</v>
      </c>
      <c r="K12" s="7">
        <f t="shared" si="8"/>
        <v>12771.766764871069</v>
      </c>
      <c r="L12" s="7">
        <f t="shared" si="8"/>
        <v>13681.485807108187</v>
      </c>
      <c r="M12" s="17">
        <f t="shared" si="8"/>
        <v>12433.531098275458</v>
      </c>
      <c r="N12" s="19">
        <f t="shared" si="7"/>
        <v>172993.65239429925</v>
      </c>
    </row>
    <row r="13" spans="1:14" ht="15.75" hidden="1" thickBot="1" x14ac:dyDescent="0.3">
      <c r="A13" s="15" t="s">
        <v>2</v>
      </c>
      <c r="B13" s="12">
        <f t="shared" ref="B13:M13" si="9">B7*B10</f>
        <v>21757.931116778876</v>
      </c>
      <c r="C13" s="8">
        <f t="shared" si="9"/>
        <v>22059.457148099274</v>
      </c>
      <c r="D13" s="8">
        <f t="shared" si="9"/>
        <v>19100.681409540179</v>
      </c>
      <c r="E13" s="8">
        <f t="shared" si="9"/>
        <v>18146.002679824855</v>
      </c>
      <c r="F13" s="8">
        <f t="shared" si="9"/>
        <v>18424.517038659716</v>
      </c>
      <c r="G13" s="8">
        <f t="shared" si="9"/>
        <v>18291.876426835981</v>
      </c>
      <c r="H13" s="8">
        <f t="shared" si="9"/>
        <v>19210.017196842429</v>
      </c>
      <c r="I13" s="8">
        <f t="shared" si="9"/>
        <v>18101.867835502213</v>
      </c>
      <c r="J13" s="8">
        <f t="shared" si="9"/>
        <v>18538.226954572696</v>
      </c>
      <c r="K13" s="8">
        <f t="shared" si="9"/>
        <v>19278.389312733398</v>
      </c>
      <c r="L13" s="8">
        <f t="shared" si="9"/>
        <v>18563.845056364491</v>
      </c>
      <c r="M13" s="18">
        <f t="shared" si="9"/>
        <v>18187.517175114819</v>
      </c>
      <c r="N13" s="20">
        <f t="shared" si="7"/>
        <v>229660.32935086894</v>
      </c>
    </row>
    <row r="15" spans="1:14" x14ac:dyDescent="0.25">
      <c r="A15" s="1" t="s">
        <v>19</v>
      </c>
      <c r="B15" s="33">
        <f>1007744.83/491596</f>
        <v>2.0499451378774438</v>
      </c>
      <c r="C15" s="33">
        <f>707861.94/377542</f>
        <v>1.8749223662532908</v>
      </c>
      <c r="D15" s="33">
        <f>242873.4/126745</f>
        <v>1.9162365379304902</v>
      </c>
      <c r="E15" s="33">
        <f>529767.62/275532</f>
        <v>1.9227081427928516</v>
      </c>
      <c r="F15" s="33">
        <f>537021.08/253188</f>
        <v>2.1210368579869501</v>
      </c>
      <c r="G15" s="33">
        <f>291047.91/137449</f>
        <v>2.1174974717895365</v>
      </c>
      <c r="H15" s="33">
        <f>278058.16/137853</f>
        <v>2.0170628132866169</v>
      </c>
      <c r="I15" s="33">
        <f>282378.18/139031</f>
        <v>2.031044731031209</v>
      </c>
      <c r="J15" s="33">
        <f>331827.85/160141</f>
        <v>2.0720980261144866</v>
      </c>
      <c r="K15" s="33">
        <f>595243.5/306597</f>
        <v>1.9414524603958943</v>
      </c>
      <c r="L15" s="33">
        <f>807072.5/419485</f>
        <v>1.9239603323122401</v>
      </c>
      <c r="M15" s="33">
        <f>944497.23/507978</f>
        <v>1.859327037785101</v>
      </c>
    </row>
    <row r="16" spans="1:14" x14ac:dyDescent="0.25">
      <c r="A16" s="1" t="s">
        <v>20</v>
      </c>
      <c r="B16" s="33">
        <f>2973231.3/1193527</f>
        <v>2.4911303221460428</v>
      </c>
      <c r="C16" s="33">
        <f>1687009.78/719067</f>
        <v>2.3461093055306392</v>
      </c>
      <c r="D16" s="33">
        <f>723371.94/315385</f>
        <v>2.29361554924933</v>
      </c>
      <c r="E16" s="33">
        <f>559314.61/248603</f>
        <v>2.2498304927937314</v>
      </c>
      <c r="F16" s="33">
        <f>465790.04/191435</f>
        <v>2.4331498419829183</v>
      </c>
      <c r="G16" s="33">
        <f>385391.04/147780</f>
        <v>2.6078700771416972</v>
      </c>
      <c r="H16" s="33">
        <f>340656.84/138942</f>
        <v>2.4517916828604744</v>
      </c>
      <c r="I16" s="33">
        <f>490817.09/207077</f>
        <v>2.370215378820439</v>
      </c>
      <c r="J16" s="33">
        <f>761220.36/315917</f>
        <v>2.4095580801286411</v>
      </c>
      <c r="K16" s="33">
        <f>753787.38/302337</f>
        <v>2.4932025521189929</v>
      </c>
      <c r="L16" s="33">
        <f>61552.25/27605</f>
        <v>2.2297500452816519</v>
      </c>
      <c r="M16" s="33">
        <f>153923.57/72350</f>
        <v>2.1274854181064273</v>
      </c>
    </row>
    <row r="17" spans="1:13" x14ac:dyDescent="0.25"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</row>
    <row r="18" spans="1:13" x14ac:dyDescent="0.25">
      <c r="A18" s="1" t="s">
        <v>21</v>
      </c>
      <c r="B18" s="33">
        <f>(1007744.83+2973231.3)/(491596+1193527)</f>
        <v>2.3624246598022816</v>
      </c>
      <c r="C18" s="33">
        <f>(707861.94+1687009.78)/(377542+719067)</f>
        <v>2.1838884415502697</v>
      </c>
      <c r="D18" s="33">
        <f>(242873.4+723371.94)/(126745+315385)</f>
        <v>2.1854326555537962</v>
      </c>
      <c r="E18" s="33">
        <f>(529767.62+559314.61)/(275532+248603)</f>
        <v>2.0778658742499547</v>
      </c>
      <c r="F18" s="33">
        <f>(537021.08+465790.04)/(253188+191435)</f>
        <v>2.2554189054547331</v>
      </c>
      <c r="G18" s="33">
        <f>(291047.91+385391.04)/(137449+147780)</f>
        <v>2.3715644271795644</v>
      </c>
      <c r="H18" s="33">
        <f>(278058.16+340656.84)/(137853+138942)</f>
        <v>2.2352824292346321</v>
      </c>
      <c r="I18" s="33">
        <f>(282378.18+490817.09)/(139031+207077)</f>
        <v>2.2339711015058885</v>
      </c>
      <c r="J18" s="33">
        <f>(331827.85+761220.36)/(160141+315917)</f>
        <v>2.2960399993278129</v>
      </c>
      <c r="K18" s="33">
        <f>(595243.5+753787.38)/(306597+302337)</f>
        <v>2.215397530766881</v>
      </c>
      <c r="L18" s="33">
        <f>(807072.5+61552.25)/(419485+27605)</f>
        <v>1.9428409268827305</v>
      </c>
      <c r="M18" s="33">
        <f>(944497.23+153923.57)/(507978+72350)</f>
        <v>1.8927585779076661</v>
      </c>
    </row>
  </sheetData>
  <mergeCells count="1">
    <mergeCell ref="A1:N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workbookViewId="0">
      <selection activeCell="P17" sqref="P17"/>
    </sheetView>
  </sheetViews>
  <sheetFormatPr defaultRowHeight="15" x14ac:dyDescent="0.25"/>
  <cols>
    <col min="1" max="1" width="14.140625" style="1" bestFit="1" customWidth="1"/>
    <col min="2" max="14" width="9.7109375" style="1" customWidth="1"/>
    <col min="15" max="16384" width="9.140625" style="1"/>
  </cols>
  <sheetData>
    <row r="1" spans="1:14" ht="15" customHeight="1" x14ac:dyDescent="0.25">
      <c r="A1" s="46" t="s">
        <v>17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ht="1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" customHeight="1" x14ac:dyDescent="0.25">
      <c r="A3" s="3" t="s">
        <v>18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s="2" customFormat="1" x14ac:dyDescent="0.25">
      <c r="A4" s="44"/>
      <c r="B4" s="44" t="s">
        <v>3</v>
      </c>
      <c r="C4" s="44" t="s">
        <v>4</v>
      </c>
      <c r="D4" s="44" t="s">
        <v>5</v>
      </c>
      <c r="E4" s="44" t="s">
        <v>6</v>
      </c>
      <c r="F4" s="44" t="s">
        <v>7</v>
      </c>
      <c r="G4" s="44" t="s">
        <v>8</v>
      </c>
      <c r="H4" s="44" t="s">
        <v>9</v>
      </c>
      <c r="I4" s="44" t="s">
        <v>10</v>
      </c>
      <c r="J4" s="44" t="s">
        <v>11</v>
      </c>
      <c r="K4" s="44" t="s">
        <v>12</v>
      </c>
      <c r="L4" s="44" t="s">
        <v>13</v>
      </c>
      <c r="M4" s="44" t="s">
        <v>14</v>
      </c>
      <c r="N4" s="44">
        <v>2014</v>
      </c>
    </row>
    <row r="5" spans="1:14" s="43" customFormat="1" x14ac:dyDescent="0.25">
      <c r="A5" s="50" t="s">
        <v>0</v>
      </c>
      <c r="B5" s="52">
        <v>19601.999999999942</v>
      </c>
      <c r="C5" s="52">
        <v>20527</v>
      </c>
      <c r="D5" s="52">
        <v>17533</v>
      </c>
      <c r="E5" s="52">
        <v>16891.399999999994</v>
      </c>
      <c r="F5" s="52">
        <v>12848.399999999994</v>
      </c>
      <c r="G5" s="52">
        <v>12200.800000000003</v>
      </c>
      <c r="H5" s="52">
        <v>12905.399999999994</v>
      </c>
      <c r="I5" s="52">
        <v>12121.399999999994</v>
      </c>
      <c r="J5" s="52">
        <v>12780.999999999971</v>
      </c>
      <c r="K5" s="52">
        <v>14467</v>
      </c>
      <c r="L5" s="52">
        <v>16597</v>
      </c>
      <c r="M5" s="52">
        <v>16178.000000000029</v>
      </c>
      <c r="N5" s="52">
        <f t="shared" ref="N5" si="0">SUM(B5:M5)</f>
        <v>184652.39999999994</v>
      </c>
    </row>
    <row r="6" spans="1:14" s="43" customFormat="1" x14ac:dyDescent="0.25">
      <c r="A6" s="50" t="s">
        <v>15</v>
      </c>
      <c r="B6" s="53">
        <f>(1007744.83+2973231.3)/(491596+1193527)</f>
        <v>2.3624246598022816</v>
      </c>
      <c r="C6" s="53">
        <f>(707861.94+1687009.78)/(377542+719067)</f>
        <v>2.1838884415502697</v>
      </c>
      <c r="D6" s="53">
        <f>(242873.4+723371.94)/(126745+315385)</f>
        <v>2.1854326555537962</v>
      </c>
      <c r="E6" s="53">
        <f>(529767.62+559314.61)/(275532+248603)</f>
        <v>2.0778658742499547</v>
      </c>
      <c r="F6" s="53">
        <f>(537021.08+465790.04)/(253188+191435)</f>
        <v>2.2554189054547331</v>
      </c>
      <c r="G6" s="53">
        <f>(291047.91+385391.04)/(137449+147780)</f>
        <v>2.3715644271795644</v>
      </c>
      <c r="H6" s="53">
        <f>(278058.16+340656.84)/(137853+138942)</f>
        <v>2.2352824292346321</v>
      </c>
      <c r="I6" s="53">
        <f>(282378.18+490817.09)/(139031+207077)</f>
        <v>2.2339711015058885</v>
      </c>
      <c r="J6" s="53">
        <f>(331827.85+761220.36)/(160141+315917)</f>
        <v>2.2960399993278129</v>
      </c>
      <c r="K6" s="53">
        <f>(595243.5+753787.38)/(306597+302337)</f>
        <v>2.215397530766881</v>
      </c>
      <c r="L6" s="53">
        <f>(807072.5+61552.25)/(419485+27605)</f>
        <v>1.9428409268827305</v>
      </c>
      <c r="M6" s="53">
        <f>(944497.23+153923.57)/(507978+72350)</f>
        <v>1.8927585779076661</v>
      </c>
      <c r="N6" s="45"/>
    </row>
    <row r="7" spans="1:14" s="43" customFormat="1" x14ac:dyDescent="0.25">
      <c r="A7" s="51" t="s">
        <v>16</v>
      </c>
      <c r="B7" s="52">
        <f>B5*B6</f>
        <v>46308.248181444185</v>
      </c>
      <c r="C7" s="52">
        <f t="shared" ref="C7:M7" si="1">C5*C6</f>
        <v>44828.67803970239</v>
      </c>
      <c r="D7" s="52">
        <f t="shared" si="1"/>
        <v>38317.190749824709</v>
      </c>
      <c r="E7" s="52">
        <f t="shared" si="1"/>
        <v>35098.063628305674</v>
      </c>
      <c r="F7" s="52">
        <f t="shared" si="1"/>
        <v>28978.524264844578</v>
      </c>
      <c r="G7" s="52">
        <f t="shared" si="1"/>
        <v>28934.983263132435</v>
      </c>
      <c r="H7" s="52">
        <f t="shared" si="1"/>
        <v>28847.213862244607</v>
      </c>
      <c r="I7" s="52">
        <f t="shared" si="1"/>
        <v>27078.857309793464</v>
      </c>
      <c r="J7" s="52">
        <f t="shared" si="1"/>
        <v>29345.687231408709</v>
      </c>
      <c r="K7" s="52">
        <f t="shared" si="1"/>
        <v>32050.156077604468</v>
      </c>
      <c r="L7" s="52">
        <f t="shared" si="1"/>
        <v>32245.330863472678</v>
      </c>
      <c r="M7" s="52">
        <f t="shared" si="1"/>
        <v>30621.048273390279</v>
      </c>
      <c r="N7" s="52">
        <f t="shared" ref="N7" si="2">SUM(B7:M7)</f>
        <v>402653.98174516816</v>
      </c>
    </row>
    <row r="8" spans="1:14" s="47" customFormat="1" ht="21.75" customHeight="1" x14ac:dyDescent="0.2">
      <c r="A8" s="48" t="s">
        <v>22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</row>
    <row r="9" spans="1:14" s="47" customFormat="1" ht="12" x14ac:dyDescent="0.2">
      <c r="A9" s="49" t="s">
        <v>23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</row>
  </sheetData>
  <mergeCells count="3">
    <mergeCell ref="A1:N1"/>
    <mergeCell ref="A8:N8"/>
    <mergeCell ref="A9:N9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2015-02-26T07:39:30Z</dcterms:modified>
</cp:coreProperties>
</file>